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eier\Documents\2026_2025_grundlagen_stroemungstechnik\2026_IU\cfd\"/>
    </mc:Choice>
  </mc:AlternateContent>
  <xr:revisionPtr revIDLastSave="0" documentId="13_ncr:1_{241FFA87-DCD6-47BF-9F88-E1BA9F349546}" xr6:coauthVersionLast="47" xr6:coauthVersionMax="47" xr10:uidLastSave="{00000000-0000-0000-0000-000000000000}"/>
  <bookViews>
    <workbookView xWindow="6240" yWindow="255" windowWidth="20130" windowHeight="13470" xr2:uid="{D6DE4169-4148-4578-9FDF-0315B20F6B67}"/>
  </bookViews>
  <sheets>
    <sheet name="Tabelle1" sheetId="1" r:id="rId1"/>
  </sheets>
  <definedNames>
    <definedName name="c_rohr">Tabelle1!$C$17</definedName>
    <definedName name="D_haube">Tabelle1!$C$31</definedName>
    <definedName name="D_rohr">Tabelle1!$C$9</definedName>
    <definedName name="epsilon">Tabelle1!$C$20</definedName>
    <definedName name="eta">Tabelle1!$C$7</definedName>
    <definedName name="L_gesamt">Tabelle1!$C$16</definedName>
    <definedName name="lambda">Tabelle1!$C$22</definedName>
    <definedName name="nue">Tabelle1!$C$8</definedName>
    <definedName name="R_innen">Tabelle1!$C$12</definedName>
    <definedName name="R_mitte">Tabelle1!$C$13</definedName>
    <definedName name="Re">Tabelle1!$C$19</definedName>
    <definedName name="rho">Tabelle1!$C$6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1" i="1" l="1"/>
  <c r="C49" i="1"/>
  <c r="F43" i="1"/>
  <c r="F44" i="1"/>
  <c r="F39" i="1"/>
  <c r="M36" i="1" l="1"/>
  <c r="O36" i="1" s="1"/>
  <c r="C8" i="1"/>
  <c r="C35" i="1" l="1"/>
  <c r="C1" i="1"/>
  <c r="C3" i="1" s="1"/>
  <c r="C17" i="1" s="1"/>
  <c r="C32" i="1" s="1"/>
  <c r="C33" i="1" s="1"/>
  <c r="C13" i="1"/>
  <c r="C14" i="1" s="1"/>
  <c r="C16" i="1" s="1"/>
  <c r="C28" i="1" l="1"/>
  <c r="C26" i="1"/>
  <c r="C37" i="1"/>
  <c r="C19" i="1"/>
  <c r="C22" i="1"/>
  <c r="C24" i="1"/>
  <c r="K28" i="1"/>
  <c r="C39" i="1"/>
  <c r="L39" i="1"/>
  <c r="L43" i="1"/>
  <c r="L44" i="1"/>
</calcChain>
</file>

<file path=xl/sharedStrings.xml><?xml version="1.0" encoding="utf-8"?>
<sst xmlns="http://schemas.openxmlformats.org/spreadsheetml/2006/main" count="81" uniqueCount="63">
  <si>
    <t>rho</t>
  </si>
  <si>
    <t>nue</t>
  </si>
  <si>
    <t>D_rohr</t>
  </si>
  <si>
    <t>L_zyl</t>
  </si>
  <si>
    <t>R_innen</t>
  </si>
  <si>
    <t>Bogen</t>
  </si>
  <si>
    <t>R_mitte</t>
  </si>
  <si>
    <t>L_bogen</t>
  </si>
  <si>
    <t>m</t>
  </si>
  <si>
    <t>Kg/m^3</t>
  </si>
  <si>
    <t>m^/s</t>
  </si>
  <si>
    <t>m/s</t>
  </si>
  <si>
    <t>Re</t>
  </si>
  <si>
    <t>c_rohr</t>
  </si>
  <si>
    <t>epsilon</t>
  </si>
  <si>
    <t>lambda</t>
  </si>
  <si>
    <t>L_zyl_2</t>
  </si>
  <si>
    <t>L_gesamt</t>
  </si>
  <si>
    <t>dp</t>
  </si>
  <si>
    <t>Raum</t>
  </si>
  <si>
    <t>m^3</t>
  </si>
  <si>
    <t>qv</t>
  </si>
  <si>
    <t>m^3/s</t>
  </si>
  <si>
    <t>Wechsel/h</t>
  </si>
  <si>
    <t>scharfkantige Einströmung</t>
  </si>
  <si>
    <t>D_haube</t>
  </si>
  <si>
    <t>D_haube/D_rohr</t>
  </si>
  <si>
    <t>zeta_ein</t>
  </si>
  <si>
    <t>zeta_unstetig_Quer</t>
  </si>
  <si>
    <t>c_haube</t>
  </si>
  <si>
    <t>dp_ein</t>
  </si>
  <si>
    <t>Pa</t>
  </si>
  <si>
    <t>dp_unstetig</t>
  </si>
  <si>
    <t>Strömungsgeschw. hinter der Einbaustelle</t>
  </si>
  <si>
    <t>zeta_krümmer</t>
  </si>
  <si>
    <t>R/D krümmer</t>
  </si>
  <si>
    <t>dp_kruemmer</t>
  </si>
  <si>
    <t>numerisch:</t>
  </si>
  <si>
    <t>incl. Krümmer und Haube</t>
  </si>
  <si>
    <t>dp_gesamt_1D</t>
  </si>
  <si>
    <t>Strömungsgeschw. hinter der Einbaustelle =c_rohr</t>
  </si>
  <si>
    <t>eta</t>
  </si>
  <si>
    <t>Pa s</t>
  </si>
  <si>
    <t>nur Rohr mit Kruemmer</t>
  </si>
  <si>
    <t>A2/A1</t>
  </si>
  <si>
    <t>zeta</t>
  </si>
  <si>
    <t>1_D</t>
  </si>
  <si>
    <t>unstetige Querschnittänderung hat numerisch einen zu hohen Druckverlust</t>
  </si>
  <si>
    <t>mit zweigeteiltem Netz</t>
  </si>
  <si>
    <t>numerisch</t>
  </si>
  <si>
    <t>% Fehler</t>
  </si>
  <si>
    <t>und verfeinert</t>
  </si>
  <si>
    <t>delta_p_tot</t>
  </si>
  <si>
    <t>CFD</t>
  </si>
  <si>
    <t>CFD zu groß</t>
  </si>
  <si>
    <t>CFD zu niedrig</t>
  </si>
  <si>
    <t>Man muss mit dem Totaldruck rechnen, dies wird bei Borda-Carnot deutlich und erklärt!</t>
  </si>
  <si>
    <t>dp_gesamt_CFD</t>
  </si>
  <si>
    <t>Differenz der Totaldrücke</t>
  </si>
  <si>
    <t>ohne Netzverfeinerung für Übergang Haube/Rohr</t>
  </si>
  <si>
    <t>3 unterschiedliche Netzweiten mit zwei Interfaces</t>
  </si>
  <si>
    <t>Frank Kameier</t>
  </si>
  <si>
    <t xml:space="preserve">final mit Raum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</si>
</sst>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2" borderId="0" xfId="0" applyFill="1"/>
    <xf numFmtId="164" fontId="0" fillId="2" borderId="0" xfId="0" applyNumberFormat="1" applyFill="1"/>
    <xf numFmtId="164" fontId="0" fillId="3" borderId="0" xfId="0" applyNumberFormat="1" applyFill="1"/>
    <xf numFmtId="0" fontId="0" fillId="3" borderId="0" xfId="0" applyFill="1"/>
    <xf numFmtId="0" fontId="0" fillId="4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52</xdr:row>
      <xdr:rowOff>183155</xdr:rowOff>
    </xdr:from>
    <xdr:to>
      <xdr:col>15</xdr:col>
      <xdr:colOff>525291</xdr:colOff>
      <xdr:row>80</xdr:row>
      <xdr:rowOff>140678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7AE76DA-51FA-77E0-D4D7-0D2B9059D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9" y="10089155"/>
          <a:ext cx="11518263" cy="5291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3CD0-DD04-4BD6-8E28-6146FF8FF1B5}">
  <dimension ref="A1:O52"/>
  <sheetViews>
    <sheetView tabSelected="1" topLeftCell="A28" zoomScale="85" zoomScaleNormal="85" workbookViewId="0">
      <selection activeCell="A49" sqref="A49"/>
    </sheetView>
  </sheetViews>
  <sheetFormatPr baseColWidth="10" defaultRowHeight="15" x14ac:dyDescent="0.25"/>
  <cols>
    <col min="2" max="2" width="16.28515625" customWidth="1"/>
  </cols>
  <sheetData>
    <row r="1" spans="1:11" x14ac:dyDescent="0.25">
      <c r="B1" t="s">
        <v>19</v>
      </c>
      <c r="C1">
        <f>21*4*16</f>
        <v>1344</v>
      </c>
      <c r="D1" t="s">
        <v>20</v>
      </c>
      <c r="J1" t="s">
        <v>61</v>
      </c>
      <c r="K1">
        <v>6082026</v>
      </c>
    </row>
    <row r="2" spans="1:11" x14ac:dyDescent="0.25">
      <c r="B2" t="s">
        <v>23</v>
      </c>
      <c r="C2">
        <v>2</v>
      </c>
    </row>
    <row r="3" spans="1:11" x14ac:dyDescent="0.25">
      <c r="B3" t="s">
        <v>21</v>
      </c>
      <c r="C3">
        <f>C1*C2/3600</f>
        <v>0.7466666666666667</v>
      </c>
      <c r="D3" t="s">
        <v>22</v>
      </c>
    </row>
    <row r="6" spans="1:11" x14ac:dyDescent="0.25">
      <c r="B6" t="s">
        <v>0</v>
      </c>
      <c r="C6">
        <v>1.1850000000000001</v>
      </c>
      <c r="D6" t="s">
        <v>9</v>
      </c>
    </row>
    <row r="7" spans="1:11" x14ac:dyDescent="0.25">
      <c r="B7" t="s">
        <v>41</v>
      </c>
      <c r="C7" s="1">
        <v>1.8309999999999999E-5</v>
      </c>
      <c r="D7" t="s">
        <v>42</v>
      </c>
    </row>
    <row r="8" spans="1:11" x14ac:dyDescent="0.25">
      <c r="B8" t="s">
        <v>1</v>
      </c>
      <c r="C8" s="1">
        <f>eta/rho</f>
        <v>1.5451476793248944E-5</v>
      </c>
      <c r="D8" t="s">
        <v>10</v>
      </c>
    </row>
    <row r="9" spans="1:11" x14ac:dyDescent="0.25">
      <c r="B9" t="s">
        <v>2</v>
      </c>
      <c r="C9">
        <v>0.3</v>
      </c>
    </row>
    <row r="11" spans="1:11" x14ac:dyDescent="0.25">
      <c r="B11" t="s">
        <v>3</v>
      </c>
      <c r="C11">
        <v>16</v>
      </c>
      <c r="D11" t="s">
        <v>8</v>
      </c>
    </row>
    <row r="12" spans="1:11" x14ac:dyDescent="0.25">
      <c r="A12" t="s">
        <v>5</v>
      </c>
      <c r="B12" t="s">
        <v>4</v>
      </c>
      <c r="C12">
        <v>0.3</v>
      </c>
      <c r="D12" t="s">
        <v>8</v>
      </c>
    </row>
    <row r="13" spans="1:11" x14ac:dyDescent="0.25">
      <c r="B13" t="s">
        <v>6</v>
      </c>
      <c r="C13">
        <f>R_innen+D_rohr/2</f>
        <v>0.44999999999999996</v>
      </c>
      <c r="D13" t="s">
        <v>8</v>
      </c>
    </row>
    <row r="14" spans="1:11" x14ac:dyDescent="0.25">
      <c r="B14" t="s">
        <v>7</v>
      </c>
      <c r="C14">
        <f>R_mitte*2*PI()/4</f>
        <v>0.70685834705770334</v>
      </c>
      <c r="D14" t="s">
        <v>8</v>
      </c>
    </row>
    <row r="15" spans="1:11" x14ac:dyDescent="0.25">
      <c r="B15" t="s">
        <v>16</v>
      </c>
      <c r="C15">
        <v>2</v>
      </c>
    </row>
    <row r="16" spans="1:11" x14ac:dyDescent="0.25">
      <c r="B16" t="s">
        <v>17</v>
      </c>
      <c r="C16">
        <f>C11+C14+C15</f>
        <v>18.706858347057704</v>
      </c>
    </row>
    <row r="17" spans="2:11" x14ac:dyDescent="0.25">
      <c r="B17" t="s">
        <v>13</v>
      </c>
      <c r="C17" s="2">
        <f>C3/(D_rohr^2*PI()/4)</f>
        <v>10.563172519284313</v>
      </c>
      <c r="D17" t="s">
        <v>11</v>
      </c>
    </row>
    <row r="19" spans="2:11" x14ac:dyDescent="0.25">
      <c r="B19" t="s">
        <v>12</v>
      </c>
      <c r="C19" s="3">
        <f>c_rohr*D_rohr/nue</f>
        <v>205090.54235967086</v>
      </c>
    </row>
    <row r="20" spans="2:11" x14ac:dyDescent="0.25">
      <c r="B20" t="s">
        <v>14</v>
      </c>
      <c r="C20">
        <v>0</v>
      </c>
      <c r="D20" t="s">
        <v>8</v>
      </c>
    </row>
    <row r="22" spans="2:11" x14ac:dyDescent="0.25">
      <c r="B22" t="s">
        <v>15</v>
      </c>
      <c r="C22">
        <f ca="1">(-2*LOG((2.51/(Re*(IF(lambda=0,0.03,lambda))^0.5))+(epsilon/(3.71*D_rohr))))^-2</f>
        <v>1.5560485728918459E-2</v>
      </c>
    </row>
    <row r="24" spans="2:11" x14ac:dyDescent="0.25">
      <c r="B24" t="s">
        <v>18</v>
      </c>
      <c r="C24" s="2">
        <f ca="1">rho*L_gesamt/D_rohr*c_rohr^2/2*lambda</f>
        <v>64.147517345222468</v>
      </c>
    </row>
    <row r="26" spans="2:11" x14ac:dyDescent="0.25">
      <c r="B26" t="s">
        <v>35</v>
      </c>
      <c r="C26">
        <f>R_mitte/D_rohr</f>
        <v>1.5</v>
      </c>
    </row>
    <row r="27" spans="2:11" x14ac:dyDescent="0.25">
      <c r="B27" t="s">
        <v>34</v>
      </c>
      <c r="C27">
        <v>0.2</v>
      </c>
    </row>
    <row r="28" spans="2:11" x14ac:dyDescent="0.25">
      <c r="B28" t="s">
        <v>36</v>
      </c>
      <c r="C28" s="2">
        <f>C27*rho*c_rohr^2/2</f>
        <v>13.222302720151351</v>
      </c>
      <c r="D28" t="s">
        <v>31</v>
      </c>
      <c r="E28" t="s">
        <v>37</v>
      </c>
      <c r="F28">
        <v>72</v>
      </c>
      <c r="G28" t="s">
        <v>31</v>
      </c>
      <c r="H28" t="s">
        <v>43</v>
      </c>
      <c r="J28" t="s">
        <v>46</v>
      </c>
      <c r="K28" s="2">
        <f ca="1">C28+C24</f>
        <v>77.369820065373816</v>
      </c>
    </row>
    <row r="30" spans="2:11" x14ac:dyDescent="0.25">
      <c r="B30" t="s">
        <v>27</v>
      </c>
      <c r="C30">
        <v>0.5</v>
      </c>
      <c r="D30" t="s">
        <v>24</v>
      </c>
    </row>
    <row r="31" spans="2:11" x14ac:dyDescent="0.25">
      <c r="B31" t="s">
        <v>25</v>
      </c>
      <c r="C31">
        <v>0.8</v>
      </c>
    </row>
    <row r="32" spans="2:11" x14ac:dyDescent="0.25">
      <c r="B32" t="s">
        <v>29</v>
      </c>
      <c r="C32" s="2">
        <f>c_rohr*D_rohr^2/D_haube^2</f>
        <v>1.4854461355243562</v>
      </c>
      <c r="D32" t="s">
        <v>11</v>
      </c>
      <c r="E32" t="s">
        <v>33</v>
      </c>
    </row>
    <row r="33" spans="2:15" x14ac:dyDescent="0.25">
      <c r="B33" t="s">
        <v>30</v>
      </c>
      <c r="C33" s="2">
        <f>rho*C32^2/2*C30</f>
        <v>0.65369050313248245</v>
      </c>
      <c r="D33" t="s">
        <v>31</v>
      </c>
    </row>
    <row r="35" spans="2:15" x14ac:dyDescent="0.25">
      <c r="B35" t="s">
        <v>26</v>
      </c>
      <c r="C35" s="4">
        <f>C31/D_rohr</f>
        <v>2.666666666666667</v>
      </c>
    </row>
    <row r="36" spans="2:15" x14ac:dyDescent="0.25">
      <c r="B36" t="s">
        <v>28</v>
      </c>
      <c r="C36">
        <v>0.6</v>
      </c>
      <c r="E36" t="s">
        <v>40</v>
      </c>
      <c r="L36" t="s">
        <v>44</v>
      </c>
      <c r="M36">
        <f>D_rohr^2/D_haube^2</f>
        <v>0.14062499999999997</v>
      </c>
      <c r="N36" t="s">
        <v>45</v>
      </c>
      <c r="O36">
        <f>0.6*(M36-1)^2</f>
        <v>0.443115234375</v>
      </c>
    </row>
    <row r="37" spans="2:15" x14ac:dyDescent="0.25">
      <c r="B37" t="s">
        <v>32</v>
      </c>
      <c r="C37" s="2">
        <f>C36*rho*c_rohr^2/2</f>
        <v>39.666908160454049</v>
      </c>
    </row>
    <row r="38" spans="2:15" x14ac:dyDescent="0.25">
      <c r="E38" t="s">
        <v>53</v>
      </c>
      <c r="F38" t="s">
        <v>52</v>
      </c>
    </row>
    <row r="39" spans="2:15" x14ac:dyDescent="0.25">
      <c r="B39" s="8" t="s">
        <v>39</v>
      </c>
      <c r="C39" s="7">
        <f ca="1">C28+C37+C33+C24</f>
        <v>117.69041872896035</v>
      </c>
      <c r="E39" t="s">
        <v>37</v>
      </c>
      <c r="F39" s="5">
        <f>-154.405-1.35738</f>
        <v>-155.76238000000001</v>
      </c>
      <c r="G39" t="s">
        <v>31</v>
      </c>
      <c r="H39" t="s">
        <v>38</v>
      </c>
      <c r="L39" s="6">
        <f ca="1">(ABS(F39)-C39)/C39*100</f>
        <v>32.349244468845789</v>
      </c>
      <c r="M39" s="5" t="s">
        <v>50</v>
      </c>
      <c r="N39" s="5" t="s">
        <v>54</v>
      </c>
    </row>
    <row r="41" spans="2:15" x14ac:dyDescent="0.25">
      <c r="F41" t="s">
        <v>47</v>
      </c>
    </row>
    <row r="43" spans="2:15" x14ac:dyDescent="0.25">
      <c r="B43" t="s">
        <v>48</v>
      </c>
      <c r="C43" s="2"/>
      <c r="E43" t="s">
        <v>49</v>
      </c>
      <c r="F43" s="5">
        <f>-99.9-3.74</f>
        <v>-103.64</v>
      </c>
      <c r="G43" t="s">
        <v>31</v>
      </c>
      <c r="H43" t="s">
        <v>38</v>
      </c>
      <c r="L43" s="6">
        <f ca="1">(C39-F43)/C39</f>
        <v>1.8806154410809064</v>
      </c>
      <c r="M43" s="5" t="s">
        <v>50</v>
      </c>
      <c r="N43" s="5" t="s">
        <v>55</v>
      </c>
      <c r="O43" s="5"/>
    </row>
    <row r="44" spans="2:15" x14ac:dyDescent="0.25">
      <c r="B44" t="s">
        <v>51</v>
      </c>
      <c r="F44" s="5">
        <f>-99.7-4.27</f>
        <v>-103.97</v>
      </c>
      <c r="G44" t="s">
        <v>31</v>
      </c>
      <c r="L44" s="6">
        <f ca="1">(C39-F44)/C39</f>
        <v>1.8834194076532405</v>
      </c>
      <c r="M44" s="5" t="s">
        <v>50</v>
      </c>
      <c r="N44" s="5" t="s">
        <v>55</v>
      </c>
      <c r="O44" s="5"/>
    </row>
    <row r="46" spans="2:15" x14ac:dyDescent="0.25">
      <c r="F46" s="5" t="s">
        <v>56</v>
      </c>
      <c r="G46" s="5"/>
      <c r="H46" s="5"/>
      <c r="I46" s="5"/>
      <c r="J46" s="5"/>
      <c r="K46" s="5"/>
      <c r="L46" s="5"/>
    </row>
    <row r="48" spans="2:15" x14ac:dyDescent="0.25">
      <c r="B48" s="5" t="s">
        <v>57</v>
      </c>
      <c r="C48" s="5">
        <v>-138.6</v>
      </c>
      <c r="D48" t="s">
        <v>58</v>
      </c>
      <c r="F48" t="s">
        <v>59</v>
      </c>
    </row>
    <row r="49" spans="2:6" x14ac:dyDescent="0.25">
      <c r="C49" s="6">
        <f>-137.9-3.92</f>
        <v>-141.82</v>
      </c>
      <c r="D49" t="s">
        <v>58</v>
      </c>
      <c r="F49" t="s">
        <v>59</v>
      </c>
    </row>
    <row r="51" spans="2:6" x14ac:dyDescent="0.25">
      <c r="B51" s="9" t="s">
        <v>62</v>
      </c>
      <c r="C51" s="9">
        <f>-98.37-0.033</f>
        <v>-98.403000000000006</v>
      </c>
      <c r="D51" s="9" t="s">
        <v>31</v>
      </c>
      <c r="E51" s="9"/>
    </row>
    <row r="52" spans="2:6" x14ac:dyDescent="0.25">
      <c r="B52" s="9" t="s">
        <v>60</v>
      </c>
      <c r="C52" s="9"/>
      <c r="D52" s="9"/>
      <c r="E52" s="9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12</vt:i4>
      </vt:variant>
    </vt:vector>
  </HeadingPairs>
  <TitlesOfParts>
    <vt:vector size="13" baseType="lpstr">
      <vt:lpstr>Tabelle1</vt:lpstr>
      <vt:lpstr>c_rohr</vt:lpstr>
      <vt:lpstr>D_haube</vt:lpstr>
      <vt:lpstr>D_rohr</vt:lpstr>
      <vt:lpstr>epsilon</vt:lpstr>
      <vt:lpstr>eta</vt:lpstr>
      <vt:lpstr>L_gesamt</vt:lpstr>
      <vt:lpstr>lambda</vt:lpstr>
      <vt:lpstr>nue</vt:lpstr>
      <vt:lpstr>R_innen</vt:lpstr>
      <vt:lpstr>R_mitte</vt:lpstr>
      <vt:lpstr>Re</vt:lpstr>
      <vt:lpstr>rho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Kameier, Frank</dc:creator>
  <cp:lastModifiedBy>Kameier, Frank</cp:lastModifiedBy>
  <dcterms:created xsi:type="dcterms:W3CDTF">2026-08-04T15:37:15Z</dcterms:created>
  <dcterms:modified xsi:type="dcterms:W3CDTF">2026-08-06T14:45:05Z</dcterms:modified>
</cp:coreProperties>
</file>